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25" windowWidth="12120" windowHeight="9120" firstSheet="5" activeTab="5"/>
  </bookViews>
  <sheets>
    <sheet name="Фанера вал" sheetId="1" r:id="rId1"/>
    <sheet name="Фанера товар" sheetId="2" r:id="rId2"/>
    <sheet name="ДСП вал" sheetId="3" r:id="rId3"/>
    <sheet name="ДСП товар" sheetId="4" r:id="rId4"/>
    <sheet name="Стулья" sheetId="5" r:id="rId5"/>
    <sheet name="Цены на фанеру" sheetId="6" r:id="rId6"/>
  </sheets>
  <definedNames/>
  <calcPr fullCalcOnLoad="1"/>
</workbook>
</file>

<file path=xl/sharedStrings.xml><?xml version="1.0" encoding="utf-8"?>
<sst xmlns="http://schemas.openxmlformats.org/spreadsheetml/2006/main" count="92" uniqueCount="18">
  <si>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</si>
  <si>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</si>
  <si>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</si>
  <si>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</si>
  <si>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</si>
  <si>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</si>
  <si>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</si>
  <si>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</si>
  <si>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</si>
  <si>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</si>
  <si>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</si>
  <si>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</si>
  <si>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Экспортная фанера</t>
  </si>
  <si>
    <t>Фанера на внутренний рынок</t>
  </si>
  <si>
    <t>Выпуск листовой экспортной фанеры в 1999г. составил 30457 м3</t>
  </si>
  <si>
    <t>Выпуск листовой фанеры на внутренний рынок в 1999г. составил 10250 м3</t>
  </si>
  <si>
    <t>Средняя цена на фанеру экспортную составила в 1999году - 294,2 $ США</t>
  </si>
  <si>
    <t xml:space="preserve">                                            в 2000году - 235,7 $ США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</si>
</sst>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7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8"/>
      <name val="Courier New Cyr"/>
      <family val="0"/>
    </font>
    <font>
      <b/>
      <sz val="8"/>
      <name val="Courier New Cyr"/>
      <family val="0"/>
    </font>
    <font>
      <b/>
      <sz val="14"/>
      <name val="Courier New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ourier New Cyr"/>
                <a:ea typeface="Courier New Cyr"/>
                <a:cs typeface="Courier New Cyr"/>
              </a:rPr>
              <a:t>Динамика валового производства фанеры листовой на экспорт и внутренний рынок на ЗАО "ЧФМК" за 2000 год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4"/>
          <c:w val="0.9502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'Фанера вал'!$A$4</c:f>
              <c:strCache>
                <c:ptCount val="1"/>
                <c:pt idx="0">
                  <c:v>Экспортная фанера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'Фанера вал'!$B$3:$M$3</c:f>
              <c:strCache/>
            </c:strRef>
          </c:cat>
          <c:val>
            <c:numRef>
              <c:f>'Фанера вал'!$B$4:$M$4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'Фанера вал'!$A$5</c:f>
              <c:strCache>
                <c:ptCount val="1"/>
                <c:pt idx="0">
                  <c:v>Фанера на внутренний рынок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'Фанера вал'!$B$3:$M$3</c:f>
              <c:strCache/>
            </c:strRef>
          </c:cat>
          <c:val>
            <c:numRef>
              <c:f>'Фанера вал'!$B$5:$M$5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77321"/>
        <c:axId val="40295890"/>
      </c:barChart>
      <c:catAx>
        <c:axId val="447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 Cyr"/>
                    <a:ea typeface="Courier New Cyr"/>
                    <a:cs typeface="Courier New Cyr"/>
                  </a:rPr>
                  <a:t>2000
 год (месяцы)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295890"/>
        <c:crosses val="autoZero"/>
        <c:auto val="0"/>
        <c:lblOffset val="100"/>
        <c:noMultiLvlLbl val="0"/>
      </c:catAx>
      <c:valAx>
        <c:axId val="40295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 Cyr"/>
                    <a:ea typeface="Courier New Cyr"/>
                    <a:cs typeface="Courier New Cyr"/>
                  </a:rPr>
                  <a:t>Объем производства, м3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7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97475"/>
          <c:w val="0.79575"/>
          <c:h val="0.0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urier New Cyr"/>
          <a:ea typeface="Courier New Cyr"/>
          <a:cs typeface="Courier New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ourier New Cyr"/>
                <a:ea typeface="Courier New Cyr"/>
                <a:cs typeface="Courier New Cyr"/>
              </a:rPr>
              <a:t>Динамика товарного производства фанеры листовой на экспорт и внутренний рынок на ЗАО "ЧФМК" за 2000г.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275"/>
          <c:w val="0.904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'Фанера товар'!$A$10</c:f>
              <c:strCache>
                <c:ptCount val="1"/>
                <c:pt idx="0">
                  <c:v>Экспортная фанера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'Фанера товар'!$B$9:$M$9</c:f>
              <c:strCache/>
            </c:strRef>
          </c:cat>
          <c:val>
            <c:numRef>
              <c:f>'Фанера товар'!$B$10:$M$10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'Фанера товар'!$A$11</c:f>
              <c:strCache>
                <c:ptCount val="1"/>
                <c:pt idx="0">
                  <c:v>Фанера на внутренний рынок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'Фанера товар'!$B$9:$M$9</c:f>
              <c:strCache/>
            </c:strRef>
          </c:cat>
          <c:val>
            <c:numRef>
              <c:f>'Фанера товар'!$B$11:$M$11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118691"/>
        <c:axId val="42741628"/>
      </c:barChart>
      <c:catAx>
        <c:axId val="2711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 Cyr"/>
                    <a:ea typeface="Courier New Cyr"/>
                    <a:cs typeface="Courier New Cyr"/>
                  </a:rPr>
                  <a:t>Месяцы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41628"/>
        <c:crosses val="autoZero"/>
        <c:auto val="0"/>
        <c:lblOffset val="100"/>
        <c:noMultiLvlLbl val="0"/>
      </c:catAx>
      <c:valAx>
        <c:axId val="42741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 Cyr"/>
                    <a:ea typeface="Courier New Cyr"/>
                    <a:cs typeface="Courier New Cyr"/>
                  </a:rPr>
                  <a:t>Объем производства М3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11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925"/>
          <c:y val="0.8985"/>
          <c:w val="0.5875"/>
          <c:h val="0.1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urier New Cyr"/>
          <a:ea typeface="Courier New Cyr"/>
          <a:cs typeface="Courier New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ourier New Cyr"/>
                <a:ea typeface="Courier New Cyr"/>
                <a:cs typeface="Courier New Cyr"/>
              </a:rPr>
              <a:t>Динамика валового выпуска ДСП на ЗАО "ЧФМК" за 2000г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11575"/>
          <c:w val="0.8727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'ДСП вал'!$A$4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'ДСП вал'!$B$3:$M$3</c:f>
              <c:strCache/>
            </c:strRef>
          </c:cat>
          <c:val>
            <c:numRef>
              <c:f>'ДСП вал'!$B$4:$M$4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130333"/>
        <c:axId val="39519814"/>
      </c:bar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19814"/>
        <c:crosses val="autoZero"/>
        <c:auto val="0"/>
        <c:lblOffset val="100"/>
        <c:noMultiLvlLbl val="0"/>
      </c:catAx>
      <c:valAx>
        <c:axId val="3951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 Cyr"/>
                    <a:ea typeface="Courier New Cyr"/>
                    <a:cs typeface="Courier New Cyr"/>
                  </a:rPr>
                  <a:t>Объем производства, физ. м3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30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urier New Cyr"/>
          <a:ea typeface="Courier New Cyr"/>
          <a:cs typeface="Courier New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ourier New Cyr"/>
                <a:ea typeface="Courier New Cyr"/>
                <a:cs typeface="Courier New Cyr"/>
              </a:rPr>
              <a:t>Выпуск стульев в 1999 году ЗАО "ЧФМК"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45"/>
          <c:w val="0.949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'ДСП вал'!$B$39:$M$39</c:f>
              <c:strCache/>
            </c:strRef>
          </c:cat>
          <c:val>
            <c:numRef>
              <c:f>'ДСП вал'!$B$40:$M$40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134007"/>
        <c:axId val="46988336"/>
      </c:barChart>
      <c:catAx>
        <c:axId val="20134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988336"/>
        <c:crosses val="autoZero"/>
        <c:auto val="0"/>
        <c:lblOffset val="100"/>
        <c:noMultiLvlLbl val="0"/>
      </c:catAx>
      <c:valAx>
        <c:axId val="46988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 Cyr"/>
                    <a:ea typeface="Courier New Cyr"/>
                    <a:cs typeface="Courier New Cyr"/>
                  </a:rPr>
                  <a:t>шт.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34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urier New Cyr"/>
          <a:ea typeface="Courier New Cyr"/>
          <a:cs typeface="Courier New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ourier New Cyr"/>
                <a:ea typeface="Courier New Cyr"/>
                <a:cs typeface="Courier New Cyr"/>
              </a:rPr>
              <a:t>Динамика валового выпуска ДСП по ЗАО "ЧФМК" за 2000г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'ДСП вал'!$A$4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'ДСП вал'!$B$3:$M$3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'ДСП вал'!$B$4:$M$4</c:f>
              <c:numCache>
                <c:ptCount val="12"/>
                <c:pt idx="0">
                  <c:v>5030</c:v>
                </c:pt>
                <c:pt idx="1">
                  <c:v>5682</c:v>
                </c:pt>
                <c:pt idx="2">
                  <c:v>6494</c:v>
                </c:pt>
                <c:pt idx="3">
                  <c:v>5246</c:v>
                </c:pt>
                <c:pt idx="4">
                  <c:v>5978</c:v>
                </c:pt>
                <c:pt idx="5">
                  <c:v>5669</c:v>
                </c:pt>
                <c:pt idx="6">
                  <c:v>5981</c:v>
                </c:pt>
                <c:pt idx="7">
                  <c:v>7797</c:v>
                </c:pt>
                <c:pt idx="8">
                  <c:v>8099</c:v>
                </c:pt>
                <c:pt idx="9">
                  <c:v>44</c:v>
                </c:pt>
                <c:pt idx="10">
                  <c:v>7093</c:v>
                </c:pt>
                <c:pt idx="11">
                  <c:v>8051</c:v>
                </c:pt>
              </c:numCache>
            </c:numRef>
          </c:val>
        </c:ser>
        <c:axId val="20241841"/>
        <c:axId val="47958842"/>
      </c:barChart>
      <c:catAx>
        <c:axId val="20241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58842"/>
        <c:crosses val="autoZero"/>
        <c:auto val="0"/>
        <c:lblOffset val="100"/>
        <c:noMultiLvlLbl val="0"/>
      </c:catAx>
      <c:valAx>
        <c:axId val="47958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 Cyr"/>
                    <a:ea typeface="Courier New Cyr"/>
                    <a:cs typeface="Courier New Cyr"/>
                  </a:rPr>
                  <a:t>Объем производства, физ. м3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41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urier New Cyr"/>
          <a:ea typeface="Courier New Cyr"/>
          <a:cs typeface="Courier New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ourier New Cyr"/>
                <a:ea typeface="Courier New Cyr"/>
                <a:cs typeface="Courier New Cyr"/>
              </a:rPr>
              <a:t>Динамика товарного выпуска ДСП на ЗАО "ЧФМК" за 2000г.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925"/>
          <c:w val="0.9552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'ДСП товар'!$A$5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'ДСП товар'!$B$4:$M$4</c:f>
              <c:strCache/>
            </c:strRef>
          </c:cat>
          <c:val>
            <c:numRef>
              <c:f>'ДСП товар'!$B$5:$M$5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976395"/>
        <c:axId val="59460964"/>
      </c:bar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460964"/>
        <c:crosses val="autoZero"/>
        <c:auto val="0"/>
        <c:lblOffset val="100"/>
        <c:noMultiLvlLbl val="0"/>
      </c:catAx>
      <c:valAx>
        <c:axId val="59460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 Cyr"/>
                    <a:ea typeface="Courier New Cyr"/>
                    <a:cs typeface="Courier New Cyr"/>
                  </a:rPr>
                  <a:t>Объем производства м3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76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urier New Cyr"/>
          <a:ea typeface="Courier New Cyr"/>
          <a:cs typeface="Courier New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ourier New Cyr"/>
                <a:ea typeface="Courier New Cyr"/>
                <a:cs typeface="Courier New Cyr"/>
              </a:rPr>
              <a:t>Динамика выпуска стульев на ЗАО "ЧФМК" в 2000г.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875"/>
          <c:w val="0.955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Стулья!$A$4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Стулья!$B$3:$M$3</c:f>
              <c:strCache/>
            </c:strRef>
          </c:cat>
          <c:val>
            <c:numRef>
              <c:f>Стулья!$B$4:$M$4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386629"/>
        <c:axId val="51608750"/>
      </c:bar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08750"/>
        <c:crosses val="autoZero"/>
        <c:auto val="0"/>
        <c:lblOffset val="100"/>
        <c:noMultiLvlLbl val="0"/>
      </c:catAx>
      <c:valAx>
        <c:axId val="51608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 Cyr"/>
                    <a:ea typeface="Courier New Cyr"/>
                    <a:cs typeface="Courier New Cyr"/>
                  </a:rPr>
                  <a:t>Объем выпуска, шт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86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urier New Cyr"/>
          <a:ea typeface="Courier New Cyr"/>
          <a:cs typeface="Courier New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ourier New Cyr"/>
                <a:ea typeface="Courier New Cyr"/>
                <a:cs typeface="Courier New Cyr"/>
              </a:rPr>
              <a:t>Динамика средней цены на фанеру экспортную листовую в 1999-2000г.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69"/>
          <c:w val="0.906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'Цены на фанеру'!$A$4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'Цены на фанеру'!$B$3:$M$3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'Цены на фанеру'!$B$4:$M$4</c:f>
              <c:numCache>
                <c:ptCount val="12"/>
                <c:pt idx="0">
                  <c:v>345.02</c:v>
                </c:pt>
                <c:pt idx="1">
                  <c:v>324.78</c:v>
                </c:pt>
                <c:pt idx="2">
                  <c:v>333.42</c:v>
                </c:pt>
                <c:pt idx="3">
                  <c:v>326.58</c:v>
                </c:pt>
                <c:pt idx="4">
                  <c:v>317.07</c:v>
                </c:pt>
                <c:pt idx="5">
                  <c:v>294.49</c:v>
                </c:pt>
                <c:pt idx="6">
                  <c:v>284.75</c:v>
                </c:pt>
                <c:pt idx="7">
                  <c:v>265.35</c:v>
                </c:pt>
                <c:pt idx="8">
                  <c:v>254.17</c:v>
                </c:pt>
                <c:pt idx="9">
                  <c:v>259.39</c:v>
                </c:pt>
                <c:pt idx="10">
                  <c:v>261.61</c:v>
                </c:pt>
                <c:pt idx="11">
                  <c:v>261.54</c:v>
                </c:pt>
              </c:numCache>
            </c:numRef>
          </c:val>
        </c:ser>
        <c:ser>
          <c:idx val="1"/>
          <c:order val="1"/>
          <c:tx>
            <c:strRef>
              <c:f>'Цены на фанеру'!$A$5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'Цены на фанеру'!$B$3:$M$3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'Цены на фанеру'!$B$5:$M$5</c:f>
              <c:numCache>
                <c:ptCount val="12"/>
                <c:pt idx="0">
                  <c:v>246.5</c:v>
                </c:pt>
                <c:pt idx="1">
                  <c:v>254.5</c:v>
                </c:pt>
                <c:pt idx="2">
                  <c:v>266.3</c:v>
                </c:pt>
                <c:pt idx="3">
                  <c:v>250.6</c:v>
                </c:pt>
                <c:pt idx="4">
                  <c:v>240.74</c:v>
                </c:pt>
                <c:pt idx="5">
                  <c:v>234.18</c:v>
                </c:pt>
                <c:pt idx="6">
                  <c:v>246.16</c:v>
                </c:pt>
                <c:pt idx="7">
                  <c:v>236.47</c:v>
                </c:pt>
                <c:pt idx="8">
                  <c:v>212.95</c:v>
                </c:pt>
                <c:pt idx="9">
                  <c:v>199</c:v>
                </c:pt>
                <c:pt idx="10">
                  <c:v>213.65</c:v>
                </c:pt>
                <c:pt idx="11">
                  <c:v>230.55</c:v>
                </c:pt>
              </c:numCache>
            </c:numRef>
          </c:val>
        </c:ser>
        <c:axId val="61825567"/>
        <c:axId val="19559192"/>
      </c:barChart>
      <c:catAx>
        <c:axId val="6182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59192"/>
        <c:crosses val="autoZero"/>
        <c:auto val="0"/>
        <c:lblOffset val="100"/>
        <c:noMultiLvlLbl val="0"/>
      </c:catAx>
      <c:valAx>
        <c:axId val="1955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 Cyr"/>
                    <a:ea typeface="Courier New Cyr"/>
                    <a:cs typeface="Courier New Cyr"/>
                  </a:rPr>
                  <a:t>долл США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25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925"/>
          <c:y val="0.3475"/>
          <c:w val="0.04075"/>
          <c:h val="0.1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urier New Cyr"/>
          <a:ea typeface="Courier New Cyr"/>
          <a:cs typeface="Courier New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13</xdr:col>
      <xdr:colOff>114300</xdr:colOff>
      <xdr:row>34</xdr:row>
      <xdr:rowOff>209550</xdr:rowOff>
    </xdr:to>
    <xdr:graphicFrame>
      <xdr:nvGraphicFramePr>
        <xdr:cNvPr id="1" name="Chart 1"/>
        <xdr:cNvGraphicFramePr/>
      </xdr:nvGraphicFramePr>
      <xdr:xfrm>
        <a:off x="38100" y="0"/>
        <a:ext cx="8763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676275</xdr:colOff>
      <xdr:row>21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8905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12</xdr:col>
      <xdr:colOff>571500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77247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19050</xdr:rowOff>
    </xdr:from>
    <xdr:to>
      <xdr:col>12</xdr:col>
      <xdr:colOff>571500</xdr:colOff>
      <xdr:row>64</xdr:row>
      <xdr:rowOff>152400</xdr:rowOff>
    </xdr:to>
    <xdr:graphicFrame>
      <xdr:nvGraphicFramePr>
        <xdr:cNvPr id="2" name="Chart 4"/>
        <xdr:cNvGraphicFramePr/>
      </xdr:nvGraphicFramePr>
      <xdr:xfrm>
        <a:off x="0" y="5848350"/>
        <a:ext cx="77343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190500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590550</xdr:colOff>
      <xdr:row>20</xdr:row>
      <xdr:rowOff>152400</xdr:rowOff>
    </xdr:to>
    <xdr:graphicFrame>
      <xdr:nvGraphicFramePr>
        <xdr:cNvPr id="2" name="Chart 3"/>
        <xdr:cNvGraphicFramePr/>
      </xdr:nvGraphicFramePr>
      <xdr:xfrm>
        <a:off x="0" y="0"/>
        <a:ext cx="88201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676275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9058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14</xdr:col>
      <xdr:colOff>561975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0" y="28575"/>
        <a:ext cx="101631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5"/>
  <sheetViews>
    <sheetView workbookViewId="0" topLeftCell="C12">
      <selection activeCell="A3" sqref="A3:IV5"/>
    </sheetView>
  </sheetViews>
  <sheetFormatPr defaultColWidth="9.00390625" defaultRowHeight="12.75"/>
  <cols>
    <col min="1" max="1" width="27.50390625" style="0" customWidth="1"/>
    <col min="2" max="2" width="7.625" style="0" customWidth="1"/>
    <col min="3" max="3" width="8.125" style="0" customWidth="1"/>
    <col min="4" max="4" width="8.50390625" style="0" customWidth="1"/>
    <col min="5" max="5" width="7.625" style="0" customWidth="1"/>
    <col min="6" max="7" width="7.75390625" style="0" customWidth="1"/>
    <col min="8" max="8" width="7.00390625" style="0" customWidth="1"/>
    <col min="9" max="9" width="6.75390625" style="0" customWidth="1"/>
    <col min="10" max="10" width="7.125" style="0" customWidth="1"/>
    <col min="11" max="11" width="6.375" style="0" customWidth="1"/>
    <col min="12" max="12" width="5.25390625" style="0" customWidth="1"/>
    <col min="13" max="13" width="6.625" style="0" customWidth="1"/>
  </cols>
  <sheetData>
    <row r="3" spans="2:13" ht="13.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4" ht="13.5">
      <c r="A4" t="s">
        <v>12</v>
      </c>
      <c r="B4" s="1">
        <v>2023</v>
      </c>
      <c r="C4" s="1">
        <v>2433</v>
      </c>
      <c r="D4" s="1">
        <v>2689</v>
      </c>
      <c r="E4" s="1">
        <v>2586</v>
      </c>
      <c r="F4" s="1">
        <v>2798</v>
      </c>
      <c r="G4" s="1">
        <v>2817</v>
      </c>
      <c r="H4" s="1">
        <v>2420</v>
      </c>
      <c r="I4" s="1">
        <v>2896</v>
      </c>
      <c r="J4" s="1">
        <v>2435</v>
      </c>
      <c r="K4" s="1">
        <v>2909</v>
      </c>
      <c r="L4" s="1">
        <v>2106</v>
      </c>
      <c r="M4" s="1">
        <v>2681</v>
      </c>
      <c r="N4" s="1"/>
    </row>
    <row r="5" spans="1:14" ht="13.5">
      <c r="A5" t="s">
        <v>13</v>
      </c>
      <c r="B5" s="1">
        <f>3206-2023</f>
        <v>1183</v>
      </c>
      <c r="C5" s="1">
        <f>3503-2433</f>
        <v>1070</v>
      </c>
      <c r="D5" s="1">
        <f>3775-2689</f>
        <v>1086</v>
      </c>
      <c r="E5" s="1">
        <f>3769-2586</f>
        <v>1183</v>
      </c>
      <c r="F5" s="1">
        <f>3793-2798</f>
        <v>995</v>
      </c>
      <c r="G5" s="1">
        <f>4041-2817</f>
        <v>1224</v>
      </c>
      <c r="H5" s="1">
        <f>4142-2420</f>
        <v>1722</v>
      </c>
      <c r="I5" s="1">
        <f>4224-2896</f>
        <v>1328</v>
      </c>
      <c r="J5" s="1">
        <f>3890-2435</f>
        <v>1455</v>
      </c>
      <c r="K5" s="1">
        <f>4298-2909</f>
        <v>1389</v>
      </c>
      <c r="L5" s="1">
        <f>2790-2106</f>
        <v>684</v>
      </c>
      <c r="M5" s="1">
        <f>3472-2681</f>
        <v>791</v>
      </c>
      <c r="N5" s="1"/>
    </row>
    <row r="6" ht="13.5">
      <c r="N6" s="1"/>
    </row>
    <row r="34" ht="19.5">
      <c r="A34" s="2" t="s">
        <v>14</v>
      </c>
    </row>
    <row r="35" ht="19.5">
      <c r="A35" s="2" t="s">
        <v>15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N11"/>
  <sheetViews>
    <sheetView workbookViewId="0" topLeftCell="F1">
      <selection activeCell="M9" sqref="A9:M11"/>
    </sheetView>
  </sheetViews>
  <sheetFormatPr defaultColWidth="9.00390625" defaultRowHeight="12.75"/>
  <sheetData>
    <row r="9" spans="2:13" ht="13.5"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10</v>
      </c>
      <c r="M9" t="s">
        <v>11</v>
      </c>
    </row>
    <row r="10" spans="1:14" ht="13.5">
      <c r="A10" t="s">
        <v>12</v>
      </c>
      <c r="B10" s="1">
        <f>1963.3194</f>
        <v>1963.3194</v>
      </c>
      <c r="C10" s="1">
        <v>2379.7621</v>
      </c>
      <c r="D10" s="1">
        <f>2435.5235+25.5179</f>
        <v>2461.0413999999996</v>
      </c>
      <c r="E10" s="1">
        <f>2416.6342+85.8113</f>
        <v>2502.4455</v>
      </c>
      <c r="F10" s="1">
        <f>2690.5154+91.4297</f>
        <v>2781.9451000000004</v>
      </c>
      <c r="G10" s="1">
        <f>2753.2355+61.283</f>
        <v>2814.5184999999997</v>
      </c>
      <c r="H10" s="1">
        <f>2180.2343+191.227</f>
        <v>2371.4613</v>
      </c>
      <c r="I10" s="1">
        <f>2674.4712+146.4944+61.283</f>
        <v>2882.2486</v>
      </c>
      <c r="J10" s="1">
        <f>2312.4612+38.6783+61.283</f>
        <v>2412.4225</v>
      </c>
      <c r="K10" s="1">
        <f>2765.6775+84.2641</f>
        <v>2849.9415999999997</v>
      </c>
      <c r="L10" s="1">
        <f>2029.4451+12.1611+38.3019+16.4519</f>
        <v>2096.36</v>
      </c>
      <c r="M10" s="1">
        <f>2424.2214+53.6939+61.283+1.8267</f>
        <v>2541.025</v>
      </c>
      <c r="N10" s="1"/>
    </row>
    <row r="11" spans="1:14" ht="13.5">
      <c r="A11" t="s">
        <v>13</v>
      </c>
      <c r="B11" s="1">
        <f>20.81+966.06+88.85</f>
        <v>1075.7199999999998</v>
      </c>
      <c r="C11" s="1">
        <f>11.63+885.03+59.8</f>
        <v>956.4599999999999</v>
      </c>
      <c r="D11" s="1">
        <f>0.06+894.2866+63.09</f>
        <v>957.4366</v>
      </c>
      <c r="E11" s="1">
        <f>29.72+920.92+115.85</f>
        <v>1066.49</v>
      </c>
      <c r="F11" s="1">
        <f>20.32+754.17+94.94</f>
        <v>869.4300000000001</v>
      </c>
      <c r="G11" s="1">
        <f>38.57+959.88+98.67</f>
        <v>1097.1200000000001</v>
      </c>
      <c r="H11" s="1">
        <f>54.15+1402.97+109.5+4.6+10</f>
        <v>1581.22</v>
      </c>
      <c r="I11" s="1">
        <f>96.33+953.11+90.5+1.93+15.29</f>
        <v>1157.16</v>
      </c>
      <c r="J11" s="1">
        <f>62.24+1098.44+104.2+7.36+41.86</f>
        <v>1314.1</v>
      </c>
      <c r="K11" s="1">
        <f>101.54+1009.58+101.37+2.76+25.67</f>
        <v>1240.9200000000003</v>
      </c>
      <c r="L11" s="1">
        <f>163.9+381.73+86.35+2.72+11.6</f>
        <v>646.3000000000001</v>
      </c>
      <c r="M11" s="1">
        <f>590.72+58.11+1.87+24.79</f>
        <v>675.49</v>
      </c>
      <c r="N11" s="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40"/>
  <sheetViews>
    <sheetView workbookViewId="0" topLeftCell="A1">
      <selection activeCell="A3" sqref="A3:IV4"/>
    </sheetView>
  </sheetViews>
  <sheetFormatPr defaultColWidth="9.00390625" defaultRowHeight="12.75" customHeight="1"/>
  <cols>
    <col min="1" max="1" width="17.25390625" style="0" customWidth="1"/>
    <col min="2" max="2" width="6.50390625" style="0" customWidth="1"/>
    <col min="3" max="3" width="6.25390625" style="0" customWidth="1"/>
    <col min="4" max="4" width="7.50390625" style="0" customWidth="1"/>
    <col min="5" max="5" width="7.375" style="0" customWidth="1"/>
    <col min="6" max="6" width="7.625" style="0" customWidth="1"/>
    <col min="7" max="7" width="7.375" style="0" customWidth="1"/>
    <col min="8" max="8" width="7.00390625" style="0" customWidth="1"/>
    <col min="9" max="9" width="6.875" style="0" customWidth="1"/>
    <col min="10" max="10" width="7.375" style="0" customWidth="1"/>
    <col min="11" max="11" width="7.00390625" style="0" customWidth="1"/>
    <col min="12" max="12" width="5.875" style="0" customWidth="1"/>
    <col min="13" max="13" width="7.625" style="0" customWidth="1"/>
    <col min="14" max="14" width="8.125" style="0" customWidth="1"/>
  </cols>
  <sheetData>
    <row r="3" spans="2:13" ht="12.75" customHeight="1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2:13" ht="12.75" customHeight="1">
      <c r="B4" s="1">
        <v>5030</v>
      </c>
      <c r="C4" s="1">
        <v>5682</v>
      </c>
      <c r="D4" s="1">
        <v>6494</v>
      </c>
      <c r="E4" s="1">
        <v>5246</v>
      </c>
      <c r="F4" s="1">
        <v>5978</v>
      </c>
      <c r="G4" s="1">
        <v>5669</v>
      </c>
      <c r="H4" s="1">
        <v>5981</v>
      </c>
      <c r="I4" s="1">
        <v>7797</v>
      </c>
      <c r="J4" s="1">
        <v>8099</v>
      </c>
      <c r="K4" s="1">
        <v>44</v>
      </c>
      <c r="L4" s="1">
        <v>7093</v>
      </c>
      <c r="M4" s="1">
        <v>8051</v>
      </c>
    </row>
    <row r="39" spans="2:13" ht="12.75" customHeight="1">
      <c r="B39" t="s">
        <v>0</v>
      </c>
      <c r="C39" t="s">
        <v>1</v>
      </c>
      <c r="D39" t="s">
        <v>2</v>
      </c>
      <c r="E39" t="s">
        <v>3</v>
      </c>
      <c r="F39" t="s">
        <v>4</v>
      </c>
      <c r="G39" t="s">
        <v>5</v>
      </c>
      <c r="H39" t="s">
        <v>6</v>
      </c>
      <c r="I39" t="s">
        <v>7</v>
      </c>
      <c r="J39" t="s">
        <v>8</v>
      </c>
      <c r="K39" t="s">
        <v>9</v>
      </c>
      <c r="L39" t="s">
        <v>10</v>
      </c>
      <c r="M39" t="s">
        <v>11</v>
      </c>
    </row>
    <row r="40" spans="2:13" ht="12.75" customHeight="1">
      <c r="B40">
        <v>25849</v>
      </c>
      <c r="C40">
        <v>32897</v>
      </c>
      <c r="D40">
        <v>31682</v>
      </c>
      <c r="E40">
        <v>28705</v>
      </c>
      <c r="F40">
        <v>24913</v>
      </c>
      <c r="G40">
        <v>27510</v>
      </c>
      <c r="H40">
        <v>27517</v>
      </c>
      <c r="I40">
        <f>26582+27</f>
        <v>26609</v>
      </c>
      <c r="J40">
        <v>26510</v>
      </c>
      <c r="K40">
        <v>25042</v>
      </c>
      <c r="L40">
        <v>30913</v>
      </c>
      <c r="M40">
        <v>25878</v>
      </c>
    </row>
  </sheetData>
  <printOptions/>
  <pageMargins left="0.57" right="0.4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M5"/>
  <sheetViews>
    <sheetView workbookViewId="0" topLeftCell="C1">
      <selection activeCell="A5" sqref="A5"/>
    </sheetView>
  </sheetViews>
  <sheetFormatPr defaultColWidth="9.00390625" defaultRowHeight="12.75"/>
  <sheetData>
    <row r="4" spans="2:13" ht="12.75" customHeight="1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</row>
    <row r="5" spans="2:13" ht="12.75" customHeight="1">
      <c r="B5" s="1">
        <f>5680.46/1.14</f>
        <v>4982.859649122807</v>
      </c>
      <c r="C5" s="1">
        <f>6401.71/1.14</f>
        <v>5615.535087719299</v>
      </c>
      <c r="D5" s="1">
        <f>7358.36/1.14</f>
        <v>6454.701754385966</v>
      </c>
      <c r="E5" s="1">
        <f>5945.36/1.14</f>
        <v>5215.228070175439</v>
      </c>
      <c r="F5" s="1">
        <f>6766.72/1.14</f>
        <v>5935.7192982456145</v>
      </c>
      <c r="G5" s="1">
        <f>6434.85/1.14</f>
        <v>5644.605263157896</v>
      </c>
      <c r="H5" s="1">
        <f>6773.27/1.14</f>
        <v>5941.464912280702</v>
      </c>
      <c r="I5" s="1">
        <f>8843.98/1.14</f>
        <v>7757.877192982456</v>
      </c>
      <c r="J5" s="1">
        <f>9198.81/1.14</f>
        <v>8069.131578947368</v>
      </c>
      <c r="K5" s="1">
        <f>11.15/1.14</f>
        <v>9.780701754385966</v>
      </c>
      <c r="L5" s="1">
        <f>8037.72/1.14</f>
        <v>7050.631578947369</v>
      </c>
      <c r="M5" s="1">
        <f>9130.67/1.14</f>
        <v>8009.359649122808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4"/>
  <sheetViews>
    <sheetView workbookViewId="0" topLeftCell="C7">
      <selection activeCell="I22" sqref="I22"/>
    </sheetView>
  </sheetViews>
  <sheetFormatPr defaultColWidth="9.00390625" defaultRowHeight="12.75"/>
  <sheetData>
    <row r="3" spans="2:13" s="3" customFormat="1" ht="12" customHeight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2:13" ht="12" customHeight="1">
      <c r="B4">
        <v>24986</v>
      </c>
      <c r="C4">
        <v>27564</v>
      </c>
      <c r="D4">
        <v>28630</v>
      </c>
      <c r="E4">
        <v>24167</v>
      </c>
      <c r="F4">
        <v>28260</v>
      </c>
      <c r="G4">
        <v>27635</v>
      </c>
      <c r="H4">
        <v>27476</v>
      </c>
      <c r="I4">
        <v>29497</v>
      </c>
      <c r="J4">
        <v>26577</v>
      </c>
      <c r="K4">
        <v>27601</v>
      </c>
      <c r="L4">
        <v>25824</v>
      </c>
      <c r="M4">
        <v>26836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39"/>
  <sheetViews>
    <sheetView tabSelected="1" workbookViewId="0" topLeftCell="A18">
      <selection activeCell="E41" sqref="E41"/>
    </sheetView>
  </sheetViews>
  <sheetFormatPr defaultColWidth="9.00390625" defaultRowHeight="12.75"/>
  <sheetData>
    <row r="3" spans="2:13" s="3" customFormat="1" ht="12" customHeight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1:13" ht="12" customHeight="1">
      <c r="A4">
        <v>1999</v>
      </c>
      <c r="B4">
        <v>345.02</v>
      </c>
      <c r="C4">
        <v>324.78</v>
      </c>
      <c r="D4">
        <v>333.42</v>
      </c>
      <c r="E4">
        <v>326.58</v>
      </c>
      <c r="F4">
        <v>317.07</v>
      </c>
      <c r="G4">
        <v>294.49</v>
      </c>
      <c r="H4">
        <v>284.75</v>
      </c>
      <c r="I4">
        <v>265.35</v>
      </c>
      <c r="J4">
        <v>254.17</v>
      </c>
      <c r="K4">
        <v>259.39</v>
      </c>
      <c r="L4">
        <v>261.61</v>
      </c>
      <c r="M4">
        <v>261.54</v>
      </c>
    </row>
    <row r="5" spans="1:13" ht="12" customHeight="1">
      <c r="A5">
        <v>2000</v>
      </c>
      <c r="B5">
        <v>246.5</v>
      </c>
      <c r="C5">
        <v>254.5</v>
      </c>
      <c r="D5">
        <v>266.3</v>
      </c>
      <c r="E5">
        <v>250.6</v>
      </c>
      <c r="F5">
        <v>240.74</v>
      </c>
      <c r="G5">
        <v>234.18</v>
      </c>
      <c r="H5">
        <v>246.16</v>
      </c>
      <c r="I5">
        <v>236.47</v>
      </c>
      <c r="J5">
        <v>212.95</v>
      </c>
      <c r="K5">
        <v>199</v>
      </c>
      <c r="L5">
        <v>213.65</v>
      </c>
      <c r="M5">
        <v>230.55</v>
      </c>
    </row>
    <row r="38" s="5" customFormat="1" ht="13.5">
      <c r="C38" s="5" t="s">
        <v>16</v>
      </c>
    </row>
    <row r="39" s="5" customFormat="1" ht="13.5">
      <c r="C39" s="5" t="s">
        <v>17</v>
      </c>
    </row>
  </sheetData>
  <printOptions/>
  <pageMargins left="0.2" right="0.21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</cp:lastModifiedBy>
  <cp:lastPrinted>2001-02-21T11:29:37Z</cp:lastPrinted>
  <dcterms:created xsi:type="dcterms:W3CDTF">2000-02-04T06:02:47Z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